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ailyadmin\Dropbox (JHSI)\HVEDR Training\"/>
    </mc:Choice>
  </mc:AlternateContent>
  <bookViews>
    <workbookView xWindow="0" yWindow="0" windowWidth="25065" windowHeight="999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9" i="1" l="1"/>
  <c r="B27" i="1"/>
  <c r="A33" i="1"/>
  <c r="D19" i="1"/>
  <c r="C19" i="1"/>
  <c r="K18" i="1"/>
  <c r="J18" i="1"/>
  <c r="F18" i="1"/>
  <c r="K13" i="1"/>
  <c r="K14" i="1"/>
  <c r="K15" i="1" s="1"/>
  <c r="F14" i="1"/>
  <c r="D15" i="1" s="1"/>
  <c r="E15" i="1" s="1"/>
  <c r="J14" i="1"/>
  <c r="J13" i="1"/>
  <c r="F13" i="1"/>
  <c r="K19" i="1" l="1"/>
  <c r="K22" i="1" l="1"/>
  <c r="K21" i="1"/>
  <c r="E19" i="1" s="1"/>
  <c r="F19" i="1" s="1"/>
  <c r="H20" i="1" l="1"/>
  <c r="G19" i="1"/>
  <c r="H19" i="1" l="1"/>
  <c r="J19" i="1" s="1"/>
  <c r="I19" i="1"/>
</calcChain>
</file>

<file path=xl/sharedStrings.xml><?xml version="1.0" encoding="utf-8"?>
<sst xmlns="http://schemas.openxmlformats.org/spreadsheetml/2006/main" count="53" uniqueCount="48">
  <si>
    <t>Make</t>
  </si>
  <si>
    <t>Model</t>
  </si>
  <si>
    <t>Serial Number</t>
  </si>
  <si>
    <t>Vehicle Id. Number (VIN)</t>
  </si>
  <si>
    <t>Identification</t>
  </si>
  <si>
    <t>Location</t>
  </si>
  <si>
    <t>Time of day</t>
  </si>
  <si>
    <t xml:space="preserve">Engine Runtime </t>
  </si>
  <si>
    <t>Mileage</t>
  </si>
  <si>
    <t>GPS Coordinates</t>
  </si>
  <si>
    <t>Was the truck moved from the scene?</t>
  </si>
  <si>
    <t>ECM Internal Clock Time</t>
  </si>
  <si>
    <t>Thu Feb 23 2017 17:40:43 CST</t>
  </si>
  <si>
    <t>FLA Time When ECM Clock Was Read</t>
  </si>
  <si>
    <t>Fri Feb 24 2017 10:53:58 CST</t>
  </si>
  <si>
    <t>Time Difference (FLA minus ECM)</t>
  </si>
  <si>
    <t>17:13:15 (61995 seconds)</t>
  </si>
  <si>
    <t>Report Entry</t>
  </si>
  <si>
    <t>Year</t>
  </si>
  <si>
    <t>Month</t>
  </si>
  <si>
    <t>Day</t>
  </si>
  <si>
    <t>Time</t>
  </si>
  <si>
    <t>Date</t>
  </si>
  <si>
    <t>Hour</t>
  </si>
  <si>
    <t>Min</t>
  </si>
  <si>
    <t>Sec</t>
  </si>
  <si>
    <t>Check:</t>
  </si>
  <si>
    <t>seconds</t>
  </si>
  <si>
    <t>Time in Seconds</t>
  </si>
  <si>
    <t>ECM Clock</t>
  </si>
  <si>
    <t>High Resolution Vechicle Distance</t>
  </si>
  <si>
    <r>
      <t>ECM Event Time:</t>
    </r>
    <r>
      <rPr>
        <sz val="14"/>
        <color rgb="FF333333"/>
        <rFont val="Arial"/>
        <family val="2"/>
      </rPr>
      <t> </t>
    </r>
  </si>
  <si>
    <t>Wed Feb 15 2017 14:50:15 CST </t>
  </si>
  <si>
    <t>Adjusted ECM Event Time</t>
  </si>
  <si>
    <t>days</t>
  </si>
  <si>
    <t>Difference in Seconds</t>
  </si>
  <si>
    <t>Dash Odometer from photo</t>
  </si>
  <si>
    <t>miles</t>
  </si>
  <si>
    <t>Vehicle Odometer From FLA (SPN 245)</t>
  </si>
  <si>
    <t>meters</t>
  </si>
  <si>
    <t>CAB/Instrument</t>
  </si>
  <si>
    <t>Cab Controller</t>
  </si>
  <si>
    <t>Conversion</t>
  </si>
  <si>
    <t>ECM Event</t>
  </si>
  <si>
    <t>143551.66 </t>
  </si>
  <si>
    <t>Difference</t>
  </si>
  <si>
    <t>miles before download</t>
  </si>
  <si>
    <t>PACCAR ECM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</si>
</sst>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8" formatCode="0.000"/>
  </numFmts>
  <fonts count="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33333"/>
      <name val="Arial"/>
      <family val="2"/>
    </font>
    <font>
      <b/>
      <sz val="11"/>
      <color rgb="FF333333"/>
      <name val="Arial"/>
      <family val="2"/>
    </font>
    <font>
      <sz val="14"/>
      <color rgb="FF333333"/>
      <name val="Arial"/>
      <family val="2"/>
    </font>
    <font>
      <b/>
      <sz val="14"/>
      <color rgb="FF33333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1" applyNumberFormat="0" applyAlignment="0" applyProtection="0"/>
    <xf numFmtId="0" fontId="3" fillId="4" borderId="1" applyNumberFormat="0" applyAlignment="0" applyProtection="0"/>
  </cellStyleXfs>
  <cellXfs count="15">
    <xf numFmtId="0" fontId="0" fillId="0" borderId="0" xfId="0"/>
    <xf numFmtId="0" fontId="5" fillId="5" borderId="2" xfId="0" applyFont="1" applyFill="1" applyBorder="1" applyAlignment="1">
      <alignment vertical="top" wrapText="1"/>
    </xf>
    <xf numFmtId="0" fontId="4" fillId="5" borderId="2" xfId="0" applyFont="1" applyFill="1" applyBorder="1" applyAlignment="1">
      <alignment vertical="top" wrapText="1"/>
    </xf>
    <xf numFmtId="18" fontId="0" fillId="0" borderId="0" xfId="0" applyNumberFormat="1"/>
    <xf numFmtId="14" fontId="0" fillId="0" borderId="0" xfId="0" applyNumberFormat="1"/>
    <xf numFmtId="0" fontId="0" fillId="0" borderId="0" xfId="0" applyNumberFormat="1"/>
    <xf numFmtId="0" fontId="7" fillId="0" borderId="0" xfId="0" applyFont="1" applyAlignment="1">
      <alignment vertical="center" wrapText="1"/>
    </xf>
    <xf numFmtId="18" fontId="0" fillId="0" borderId="0" xfId="0" applyNumberFormat="1" applyAlignment="1">
      <alignment horizontal="right"/>
    </xf>
    <xf numFmtId="0" fontId="1" fillId="2" borderId="0" xfId="1" applyNumberFormat="1"/>
    <xf numFmtId="0" fontId="1" fillId="2" borderId="0" xfId="1"/>
    <xf numFmtId="0" fontId="2" fillId="3" borderId="1" xfId="2" applyNumberFormat="1"/>
    <xf numFmtId="0" fontId="2" fillId="3" borderId="1" xfId="2"/>
    <xf numFmtId="14" fontId="3" fillId="4" borderId="1" xfId="3" applyNumberFormat="1"/>
    <xf numFmtId="18" fontId="3" fillId="4" borderId="1" xfId="3" applyNumberFormat="1"/>
    <xf numFmtId="178" fontId="0" fillId="0" borderId="0" xfId="0" applyNumberFormat="1"/>
  </cellXfs>
  <cellStyles count="4">
    <cellStyle name="Calculation" xfId="3" builtinId="22"/>
    <cellStyle name="Good" xfId="1" builtinId="26"/>
    <cellStyle name="Input" xfId="2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33"/>
  <sheetViews>
    <sheetView tabSelected="1" view="pageLayout" topLeftCell="A23" zoomScale="130" zoomScaleNormal="100" zoomScalePageLayoutView="130" workbookViewId="0">
      <selection activeCell="D25" sqref="D25"/>
    </sheetView>
  </sheetViews>
  <sheetFormatPr defaultRowHeight="15" x14ac:dyDescent="0.25"/>
  <cols>
    <col min="1" max="1" width="31.85546875" customWidth="1"/>
    <col min="2" max="2" width="17.85546875" customWidth="1"/>
    <col min="3" max="3" width="6.7109375" customWidth="1"/>
    <col min="4" max="4" width="6.140625" customWidth="1"/>
    <col min="5" max="5" width="6.7109375" customWidth="1"/>
    <col min="6" max="6" width="12.140625" customWidth="1"/>
    <col min="7" max="7" width="4.85546875" customWidth="1"/>
    <col min="8" max="8" width="4.140625" customWidth="1"/>
    <col min="9" max="9" width="4.5703125" customWidth="1"/>
    <col min="11" max="11" width="13.140625" customWidth="1"/>
  </cols>
  <sheetData>
    <row r="3" spans="1:11" x14ac:dyDescent="0.25">
      <c r="A3" t="s">
        <v>4</v>
      </c>
    </row>
    <row r="4" spans="1:11" x14ac:dyDescent="0.25">
      <c r="A4" t="s">
        <v>3</v>
      </c>
    </row>
    <row r="5" spans="1:11" x14ac:dyDescent="0.25">
      <c r="A5" t="s">
        <v>0</v>
      </c>
    </row>
    <row r="6" spans="1:11" x14ac:dyDescent="0.25">
      <c r="A6" t="s">
        <v>1</v>
      </c>
    </row>
    <row r="7" spans="1:11" x14ac:dyDescent="0.25">
      <c r="A7" t="s">
        <v>2</v>
      </c>
    </row>
    <row r="9" spans="1:11" x14ac:dyDescent="0.25">
      <c r="A9" t="s">
        <v>5</v>
      </c>
    </row>
    <row r="10" spans="1:11" x14ac:dyDescent="0.25">
      <c r="A10" t="s">
        <v>9</v>
      </c>
      <c r="D10" t="s">
        <v>10</v>
      </c>
    </row>
    <row r="12" spans="1:11" ht="15.75" thickBot="1" x14ac:dyDescent="0.3">
      <c r="A12" t="s">
        <v>6</v>
      </c>
      <c r="B12" t="s">
        <v>17</v>
      </c>
      <c r="C12" t="s">
        <v>18</v>
      </c>
      <c r="D12" t="s">
        <v>19</v>
      </c>
      <c r="E12" t="s">
        <v>20</v>
      </c>
      <c r="F12" t="s">
        <v>22</v>
      </c>
      <c r="G12" t="s">
        <v>23</v>
      </c>
      <c r="H12" t="s">
        <v>24</v>
      </c>
      <c r="I12" t="s">
        <v>25</v>
      </c>
      <c r="J12" t="s">
        <v>21</v>
      </c>
      <c r="K12" t="s">
        <v>28</v>
      </c>
    </row>
    <row r="13" spans="1:11" ht="29.25" thickBot="1" x14ac:dyDescent="0.3">
      <c r="A13" s="1" t="s">
        <v>11</v>
      </c>
      <c r="B13" s="2" t="s">
        <v>12</v>
      </c>
      <c r="C13" s="10">
        <v>2017</v>
      </c>
      <c r="D13" s="10">
        <v>2</v>
      </c>
      <c r="E13" s="11">
        <v>23</v>
      </c>
      <c r="F13" s="4">
        <f>DATE(C13,D13,E13)</f>
        <v>42789</v>
      </c>
      <c r="G13" s="11">
        <v>17</v>
      </c>
      <c r="H13" s="11">
        <v>40</v>
      </c>
      <c r="I13" s="11">
        <v>43</v>
      </c>
      <c r="J13" s="3">
        <f>TIME(G13,H13,I13)</f>
        <v>0.73660879629629628</v>
      </c>
      <c r="K13" s="5">
        <f>I13+H13*60+G13*3600</f>
        <v>63643</v>
      </c>
    </row>
    <row r="14" spans="1:11" ht="30.75" thickBot="1" x14ac:dyDescent="0.3">
      <c r="A14" s="1" t="s">
        <v>13</v>
      </c>
      <c r="B14" s="2" t="s">
        <v>14</v>
      </c>
      <c r="C14" s="10">
        <v>2017</v>
      </c>
      <c r="D14" s="10">
        <v>2</v>
      </c>
      <c r="E14" s="11">
        <v>24</v>
      </c>
      <c r="F14" s="4">
        <f>DATE(C14,D14,E14)</f>
        <v>42790</v>
      </c>
      <c r="G14" s="11">
        <v>10</v>
      </c>
      <c r="H14" s="11">
        <v>53</v>
      </c>
      <c r="I14" s="11">
        <v>58</v>
      </c>
      <c r="J14" s="3">
        <f>TIME(G14,H14,I14)</f>
        <v>0.45414351851851853</v>
      </c>
      <c r="K14" s="5">
        <f>I14+H14*60+G14*3600</f>
        <v>39238</v>
      </c>
    </row>
    <row r="15" spans="1:11" ht="30" x14ac:dyDescent="0.25">
      <c r="A15" s="1" t="s">
        <v>15</v>
      </c>
      <c r="B15" s="2" t="s">
        <v>16</v>
      </c>
      <c r="C15" t="s">
        <v>26</v>
      </c>
      <c r="D15">
        <f>F14-F13</f>
        <v>1</v>
      </c>
      <c r="E15" s="5">
        <f>D15*24*60*60+(K14-K13)</f>
        <v>61995</v>
      </c>
      <c r="F15" s="5" t="s">
        <v>27</v>
      </c>
      <c r="K15">
        <f>K14-K13</f>
        <v>-24405</v>
      </c>
    </row>
    <row r="17" spans="1:12" ht="15.75" thickBot="1" x14ac:dyDescent="0.3"/>
    <row r="18" spans="1:12" ht="28.5" x14ac:dyDescent="0.25">
      <c r="A18" s="6" t="s">
        <v>31</v>
      </c>
      <c r="B18" s="2" t="s">
        <v>32</v>
      </c>
      <c r="C18" s="8">
        <v>2017</v>
      </c>
      <c r="D18" s="8">
        <v>2</v>
      </c>
      <c r="E18" s="9">
        <v>15</v>
      </c>
      <c r="F18" s="4">
        <f>DATE(C18,D18,E18)</f>
        <v>42781</v>
      </c>
      <c r="G18" s="9">
        <v>14</v>
      </c>
      <c r="H18" s="9">
        <v>50</v>
      </c>
      <c r="I18" s="9">
        <v>15</v>
      </c>
      <c r="J18" s="3">
        <f>TIME(G18,H18,I18)</f>
        <v>0.61822916666666672</v>
      </c>
      <c r="K18" s="5">
        <f>I18+H18*60+G18*3600</f>
        <v>53415</v>
      </c>
    </row>
    <row r="19" spans="1:12" ht="36" x14ac:dyDescent="0.25">
      <c r="A19" s="6" t="s">
        <v>33</v>
      </c>
      <c r="C19" s="5">
        <f>C18</f>
        <v>2017</v>
      </c>
      <c r="D19" s="5">
        <f>D18</f>
        <v>2</v>
      </c>
      <c r="E19">
        <f>E18+K21</f>
        <v>16</v>
      </c>
      <c r="F19" s="12">
        <f>DATE(C19,D19,E19)</f>
        <v>42782</v>
      </c>
      <c r="G19">
        <f>ROUNDDOWN(K22/3600,0)</f>
        <v>8</v>
      </c>
      <c r="H19">
        <f>ROUNDDOWN(H20/60,0)</f>
        <v>3</v>
      </c>
      <c r="I19">
        <f>MOD(H20,60)</f>
        <v>30</v>
      </c>
      <c r="J19" s="13">
        <f>TIME(G19,H19,I19)</f>
        <v>0.33576388888888892</v>
      </c>
      <c r="K19" s="5">
        <f>K18+E15</f>
        <v>115410</v>
      </c>
      <c r="L19" s="7" t="s">
        <v>35</v>
      </c>
    </row>
    <row r="20" spans="1:12" ht="18" x14ac:dyDescent="0.25">
      <c r="A20" s="6"/>
      <c r="C20" s="5"/>
      <c r="D20" s="5"/>
      <c r="F20" s="4"/>
      <c r="H20">
        <f>MOD(K22,3600)</f>
        <v>210</v>
      </c>
    </row>
    <row r="21" spans="1:12" x14ac:dyDescent="0.25">
      <c r="J21" t="s">
        <v>34</v>
      </c>
      <c r="K21" s="5">
        <f>ROUNDDOWN(K19/(24*3600),0)</f>
        <v>1</v>
      </c>
    </row>
    <row r="22" spans="1:12" x14ac:dyDescent="0.25">
      <c r="J22" t="s">
        <v>27</v>
      </c>
      <c r="K22" s="5">
        <f>MOD(K19,24*60*60)</f>
        <v>29010</v>
      </c>
    </row>
    <row r="23" spans="1:12" x14ac:dyDescent="0.25">
      <c r="A23" t="s">
        <v>8</v>
      </c>
    </row>
    <row r="24" spans="1:12" x14ac:dyDescent="0.25">
      <c r="A24" t="s">
        <v>38</v>
      </c>
      <c r="B24">
        <v>143567.6</v>
      </c>
      <c r="C24" t="s">
        <v>37</v>
      </c>
      <c r="D24" t="s">
        <v>47</v>
      </c>
    </row>
    <row r="25" spans="1:12" x14ac:dyDescent="0.25">
      <c r="A25" t="s">
        <v>36</v>
      </c>
      <c r="B25">
        <v>143834.79999999999</v>
      </c>
      <c r="C25" t="s">
        <v>37</v>
      </c>
      <c r="D25" t="s">
        <v>40</v>
      </c>
    </row>
    <row r="26" spans="1:12" x14ac:dyDescent="0.25">
      <c r="A26" t="s">
        <v>30</v>
      </c>
      <c r="B26">
        <v>231479760</v>
      </c>
      <c r="C26" t="s">
        <v>39</v>
      </c>
      <c r="D26" t="s">
        <v>41</v>
      </c>
    </row>
    <row r="27" spans="1:12" x14ac:dyDescent="0.25">
      <c r="A27" t="s">
        <v>30</v>
      </c>
      <c r="B27">
        <f>B26/1609.344</f>
        <v>143834.85445001192</v>
      </c>
      <c r="C27" t="s">
        <v>37</v>
      </c>
      <c r="D27" t="s">
        <v>42</v>
      </c>
    </row>
    <row r="28" spans="1:12" x14ac:dyDescent="0.25">
      <c r="A28" t="s">
        <v>43</v>
      </c>
      <c r="B28">
        <v>143551.66</v>
      </c>
      <c r="C28" t="s">
        <v>37</v>
      </c>
      <c r="F28" t="s">
        <v>44</v>
      </c>
    </row>
    <row r="29" spans="1:12" x14ac:dyDescent="0.25">
      <c r="A29" t="s">
        <v>45</v>
      </c>
      <c r="B29">
        <f>B24-B28</f>
        <v>15.940000000002328</v>
      </c>
      <c r="C29" t="s">
        <v>46</v>
      </c>
    </row>
    <row r="30" spans="1:12" x14ac:dyDescent="0.25">
      <c r="A30" t="s">
        <v>7</v>
      </c>
    </row>
    <row r="31" spans="1:12" x14ac:dyDescent="0.25">
      <c r="A31" t="s">
        <v>29</v>
      </c>
    </row>
    <row r="33" spans="1:1" x14ac:dyDescent="0.25">
      <c r="A33" s="14">
        <f>B26/B27</f>
        <v>1609.3440000000001</v>
      </c>
    </row>
  </sheetData>
  <pageMargins left="0.7" right="0.7" top="0.75" bottom="0.75" header="0.3" footer="0.3"/>
  <pageSetup orientation="landscape" r:id="rId1"/>
  <headerFooter>
    <oddHeader>&amp;C&amp;18Event Data Attribution Worksheet&amp;R&amp;G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dailyadmin</dc:creator>
  <cp:lastModifiedBy>dailyadmin</cp:lastModifiedBy>
  <dcterms:created xsi:type="dcterms:W3CDTF">2017-08-30T11:47:43Z</dcterms:created>
  <dcterms:modified xsi:type="dcterms:W3CDTF">2017-08-30T15:14:54Z</dcterms:modified>
</cp:coreProperties>
</file>